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75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<sst xmlns="http://schemas.openxmlformats.org/spreadsheetml/2006/main" count="70" uniqueCount="55">
  <si>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Item of work</t>
  </si>
  <si>
    <t>Unit</t>
  </si>
  <si>
    <t>On Slopes</t>
  </si>
  <si>
    <t>Sand</t>
  </si>
  <si>
    <t>Bajri</t>
  </si>
  <si>
    <t>Cutting for pitching</t>
  </si>
  <si>
    <t>Amount
(Rs.)</t>
  </si>
  <si>
    <t>Height/Depth
(m)</t>
  </si>
  <si>
    <t>Earth work in bulk excavation by manual means over areas (exceeding 30 cm in depth, 1.5 m in width as well as 10 m2 on plan) including disposal of excavated earth lead upto 50 m and lift upto 1.5 m as directed by Engineer in-charge. All kind of soil:</t>
  </si>
  <si>
    <t>On Horizontal</t>
  </si>
  <si>
    <t xml:space="preserve">Carriage of material avg. 40 km by mechanical Transport  </t>
  </si>
  <si>
    <t>Dry stone pitching (any thickness) excluding cost of stones.</t>
  </si>
  <si>
    <t>Number</t>
  </si>
  <si>
    <t>Total</t>
  </si>
  <si>
    <t>Taking</t>
  </si>
  <si>
    <t>Width       (m)</t>
  </si>
  <si>
    <t>Length          (m)</t>
  </si>
  <si>
    <t>Rate as per SOR 2022(Rs/Unit)</t>
  </si>
  <si>
    <r>
      <t>Earth work in bulk excavation by mechanical means (hydraulic excavator) over areas (exceeding 30 cm in depth, 1.5 m in width as well as 10 m</t>
    </r>
    <r>
      <rPr>
        <vertAlign val="superscript"/>
        <sz val="16"/>
        <color indexed="8"/>
        <rFont val="Times New Roman"/>
        <family val="1"/>
      </rPr>
      <t>2</t>
    </r>
    <r>
      <rPr>
        <sz val="16"/>
        <color indexed="8"/>
        <rFont val="Times New Roman"/>
        <family val="1"/>
      </rPr>
      <t xml:space="preserve"> on plan) including disposal of excavated earth lead upto 50 m and lift upto 1.5 m as directed by Engineer in-charge. All kind of soil:</t>
    </r>
  </si>
  <si>
    <r>
      <t>m</t>
    </r>
    <r>
      <rPr>
        <vertAlign val="superscript"/>
        <sz val="16"/>
        <color indexed="8"/>
        <rFont val="Times New Roman"/>
        <family val="1"/>
      </rPr>
      <t>3</t>
    </r>
  </si>
  <si>
    <r>
      <rPr>
        <b/>
        <sz val="16"/>
        <color indexed="8"/>
        <rFont val="Times New Roman"/>
        <family val="1"/>
      </rPr>
      <t>S.No</t>
    </r>
    <r>
      <rPr>
        <sz val="16"/>
        <color indexed="8"/>
        <rFont val="Times New Roman"/>
        <family val="1"/>
      </rPr>
      <t>.</t>
    </r>
  </si>
  <si>
    <t>Qty.</t>
  </si>
  <si>
    <t>Total Qty</t>
  </si>
  <si>
    <t xml:space="preserve">                                        Total amount for 100 Mt length</t>
  </si>
  <si>
    <t>Height</t>
  </si>
  <si>
    <t>Fig 1:- Typical Section</t>
  </si>
  <si>
    <r>
      <t>m</t>
    </r>
    <r>
      <rPr>
        <vertAlign val="superscript"/>
        <sz val="16"/>
        <color indexed="8"/>
        <rFont val="Times New Roman"/>
        <family val="1"/>
      </rPr>
      <t>3</t>
    </r>
  </si>
  <si>
    <t xml:space="preserve"> (m)</t>
  </si>
  <si>
    <t>S. No.</t>
  </si>
  <si>
    <t>Bed width</t>
  </si>
  <si>
    <t>Particulars of typical section</t>
  </si>
  <si>
    <t>Top width</t>
  </si>
  <si>
    <t>Side slope</t>
  </si>
  <si>
    <t>Berm width</t>
  </si>
  <si>
    <t>b. In side slopes, upto a height of 3.5 m above bed.</t>
  </si>
  <si>
    <t>Curing canal lining for 28 days.                                     a. In beds</t>
  </si>
  <si>
    <t>b. In side slopes.</t>
  </si>
  <si>
    <t>a. Extra over Item no 5- A towards allowance for form-work</t>
  </si>
  <si>
    <t>b. Extra over Item no 5-B towards allowance for form-work</t>
  </si>
  <si>
    <t>Supply of Stone boulder (nallah) nominal size 225mm ; (Qty vide item 4)</t>
  </si>
  <si>
    <r>
      <t>m</t>
    </r>
    <r>
      <rPr>
        <vertAlign val="superscript"/>
        <sz val="16"/>
        <color indexed="8"/>
        <rFont val="Times New Roman"/>
        <family val="1"/>
      </rPr>
      <t>2</t>
    </r>
  </si>
  <si>
    <t>b.)   Sand &amp; Bajri ;(Qty vide item no. 5)</t>
  </si>
  <si>
    <r>
      <t>m</t>
    </r>
    <r>
      <rPr>
        <vertAlign val="superscript"/>
        <sz val="16"/>
        <color indexed="8"/>
        <rFont val="Times New Roman"/>
        <family val="1"/>
      </rPr>
      <t>3</t>
    </r>
  </si>
  <si>
    <r>
      <t>m</t>
    </r>
    <r>
      <rPr>
        <vertAlign val="superscript"/>
        <sz val="16"/>
        <color indexed="8"/>
        <rFont val="Times New Roman"/>
        <family val="1"/>
      </rPr>
      <t>2</t>
    </r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</si>
  <si>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</si>
  <si>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t>A</t>
  </si>
  <si>
    <t xml:space="preserve">Providing and laying in-situ concrete lining using M-10 nominal mix concrete (max. size of aggregates: 20mm nominal).                                                                    a. In beds   </t>
  </si>
  <si>
    <t>c. Extra over Item no 6-B towards allowance for scaffolding</t>
  </si>
  <si>
    <t>a.)   Stone boulder ;(Qty vide item no. 8)</t>
  </si>
  <si>
    <r>
      <t>m</t>
    </r>
    <r>
      <rPr>
        <vertAlign val="superscript"/>
        <sz val="16"/>
        <color indexed="8"/>
        <rFont val="Times New Roman"/>
        <family val="1"/>
      </rPr>
      <t>3</t>
    </r>
  </si>
  <si>
    <r>
      <t xml:space="preserve">Disposal of Earth avg 0.02 km by mechanical Transport; (Qty vide item no.1, marked as </t>
    </r>
    <r>
      <rPr>
        <sz val="16"/>
        <color indexed="10"/>
        <rFont val="Times New Roman"/>
        <family val="1"/>
      </rPr>
      <t>A</t>
    </r>
    <r>
      <rPr>
        <sz val="16"/>
        <color indexed="8"/>
        <rFont val="Times New Roman"/>
        <family val="1"/>
      </rPr>
      <t>)</t>
    </r>
  </si>
  <si>
    <r>
      <t xml:space="preserve">Extra for every additional lift of 1.5m or part there of in axcavation/banking excavated or stacked material: All kinds of soil:                                                              As per vide no. 1(40% qty) , marked as </t>
    </r>
    <r>
      <rPr>
        <sz val="16"/>
        <color indexed="10"/>
        <rFont val="Times New Roman"/>
        <family val="1"/>
      </rPr>
      <t>A</t>
    </r>
  </si>
  <si>
    <t>Length</t>
  </si>
  <si>
    <t>Cost of 1 Mt.</t>
  </si>
  <si>
    <t>Typical estimate for construction of canal section by way of  cement concrete lining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</si>
</sst>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[$-409]dddd\,\ mmmm\ d\,\ yyyy"/>
    <numFmt numFmtId="178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62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4" tint="-0.24997000396251678"/>
      <name val="Times New Roman"/>
      <family val="1"/>
    </font>
    <font>
      <sz val="16"/>
      <color rgb="FFFF0000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top"/>
    </xf>
    <xf numFmtId="0" fontId="55" fillId="1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5" fillId="33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top"/>
    </xf>
    <xf numFmtId="0" fontId="53" fillId="0" borderId="10" xfId="0" applyFont="1" applyBorder="1" applyAlignment="1">
      <alignment/>
    </xf>
    <xf numFmtId="0" fontId="54" fillId="0" borderId="11" xfId="0" applyFont="1" applyBorder="1" applyAlignment="1">
      <alignment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54" fillId="0" borderId="11" xfId="0" applyFont="1" applyBorder="1" applyAlignment="1">
      <alignment vertical="top" wrapText="1"/>
    </xf>
    <xf numFmtId="0" fontId="55" fillId="33" borderId="12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 vertical="top"/>
    </xf>
    <xf numFmtId="0" fontId="55" fillId="0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2" fontId="56" fillId="34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5" fillId="0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2" fontId="57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center" vertical="top"/>
    </xf>
    <xf numFmtId="0" fontId="53" fillId="0" borderId="0" xfId="0" applyFont="1" applyBorder="1" applyAlignment="1">
      <alignment/>
    </xf>
    <xf numFmtId="1" fontId="54" fillId="0" borderId="0" xfId="0" applyNumberFormat="1" applyFont="1" applyBorder="1" applyAlignment="1">
      <alignment/>
    </xf>
    <xf numFmtId="0" fontId="57" fillId="0" borderId="0" xfId="0" applyFont="1" applyAlignment="1">
      <alignment horizontal="left" vertical="top" indent="26"/>
    </xf>
    <xf numFmtId="2" fontId="57" fillId="0" borderId="0" xfId="0" applyNumberFormat="1" applyFont="1" applyAlignment="1">
      <alignment horizontal="center" vertical="center"/>
    </xf>
    <xf numFmtId="1" fontId="54" fillId="0" borderId="13" xfId="0" applyNumberFormat="1" applyFont="1" applyBorder="1" applyAlignment="1">
      <alignment/>
    </xf>
    <xf numFmtId="2" fontId="57" fillId="0" borderId="0" xfId="0" applyNumberFormat="1" applyFont="1" applyAlignment="1">
      <alignment horizontal="right" vertical="top" indent="8"/>
    </xf>
    <xf numFmtId="0" fontId="57" fillId="0" borderId="0" xfId="0" applyFont="1" applyFill="1" applyAlignment="1">
      <alignment horizontal="right" indent="14"/>
    </xf>
    <xf numFmtId="9" fontId="55" fillId="0" borderId="0" xfId="59" applyFont="1" applyBorder="1" applyAlignment="1">
      <alignment horizontal="center" wrapText="1"/>
    </xf>
    <xf numFmtId="0" fontId="58" fillId="0" borderId="14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/>
    </xf>
    <xf numFmtId="2" fontId="54" fillId="34" borderId="17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34" borderId="17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34" borderId="18" xfId="0" applyFont="1" applyFill="1" applyBorder="1" applyAlignment="1">
      <alignment horizontal="center" vertical="top" wrapText="1"/>
    </xf>
    <xf numFmtId="2" fontId="54" fillId="34" borderId="17" xfId="0" applyNumberFormat="1" applyFont="1" applyFill="1" applyBorder="1" applyAlignment="1">
      <alignment horizontal="center" wrapText="1"/>
    </xf>
    <xf numFmtId="0" fontId="54" fillId="34" borderId="17" xfId="0" applyFont="1" applyFill="1" applyBorder="1" applyAlignment="1">
      <alignment horizontal="center"/>
    </xf>
    <xf numFmtId="1" fontId="54" fillId="0" borderId="16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9" fontId="55" fillId="0" borderId="16" xfId="59" applyFont="1" applyBorder="1" applyAlignment="1">
      <alignment horizontal="center" vertical="top"/>
    </xf>
    <xf numFmtId="0" fontId="54" fillId="0" borderId="12" xfId="0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54" fillId="0" borderId="19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/>
    </xf>
    <xf numFmtId="9" fontId="55" fillId="0" borderId="16" xfId="59" applyFont="1" applyBorder="1" applyAlignment="1">
      <alignment horizontal="center" vertical="top" wrapText="1"/>
    </xf>
    <xf numFmtId="1" fontId="54" fillId="0" borderId="2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/>
    </xf>
    <xf numFmtId="0" fontId="54" fillId="0" borderId="21" xfId="0" applyFont="1" applyBorder="1" applyAlignment="1">
      <alignment horizontal="center" wrapText="1"/>
    </xf>
    <xf numFmtId="1" fontId="54" fillId="0" borderId="16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top"/>
    </xf>
    <xf numFmtId="2" fontId="54" fillId="34" borderId="17" xfId="0" applyNumberFormat="1" applyFont="1" applyFill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1" fontId="54" fillId="0" borderId="12" xfId="0" applyNumberFormat="1" applyFont="1" applyBorder="1" applyAlignment="1">
      <alignment horizontal="center"/>
    </xf>
    <xf numFmtId="2" fontId="56" fillId="34" borderId="17" xfId="0" applyNumberFormat="1" applyFont="1" applyFill="1" applyBorder="1" applyAlignment="1">
      <alignment horizontal="center" wrapText="1"/>
    </xf>
    <xf numFmtId="0" fontId="54" fillId="0" borderId="23" xfId="0" applyFont="1" applyFill="1" applyBorder="1" applyAlignment="1">
      <alignment horizontal="center" wrapText="1"/>
    </xf>
    <xf numFmtId="0" fontId="54" fillId="0" borderId="24" xfId="0" applyFont="1" applyFill="1" applyBorder="1" applyAlignment="1">
      <alignment horizontal="center" wrapText="1"/>
    </xf>
    <xf numFmtId="0" fontId="54" fillId="0" borderId="25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 wrapText="1"/>
    </xf>
    <xf numFmtId="9" fontId="54" fillId="0" borderId="15" xfId="59" applyFont="1" applyFill="1" applyBorder="1" applyAlignment="1">
      <alignment horizontal="center" wrapText="1"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 wrapText="1"/>
    </xf>
    <xf numFmtId="9" fontId="55" fillId="0" borderId="22" xfId="59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 wrapText="1"/>
    </xf>
    <xf numFmtId="0" fontId="55" fillId="13" borderId="10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5" fillId="13" borderId="14" xfId="0" applyFont="1" applyFill="1" applyBorder="1" applyAlignment="1">
      <alignment horizontal="right"/>
    </xf>
    <xf numFmtId="0" fontId="55" fillId="13" borderId="16" xfId="0" applyFont="1" applyFill="1" applyBorder="1" applyAlignment="1">
      <alignment horizontal="right"/>
    </xf>
    <xf numFmtId="0" fontId="54" fillId="0" borderId="26" xfId="0" applyFont="1" applyBorder="1" applyAlignment="1">
      <alignment horizontal="center"/>
    </xf>
    <xf numFmtId="0" fontId="55" fillId="0" borderId="11" xfId="0" applyFont="1" applyBorder="1" applyAlignment="1">
      <alignment horizontal="right" vertical="top"/>
    </xf>
    <xf numFmtId="0" fontId="55" fillId="0" borderId="14" xfId="0" applyFont="1" applyBorder="1" applyAlignment="1">
      <alignment horizontal="right" vertical="top"/>
    </xf>
    <xf numFmtId="0" fontId="55" fillId="0" borderId="15" xfId="0" applyFont="1" applyBorder="1" applyAlignment="1">
      <alignment horizontal="right" vertical="top"/>
    </xf>
    <xf numFmtId="0" fontId="55" fillId="0" borderId="19" xfId="0" applyFont="1" applyBorder="1" applyAlignment="1">
      <alignment horizontal="right" vertical="top"/>
    </xf>
    <xf numFmtId="0" fontId="61" fillId="10" borderId="0" xfId="0" applyFont="1" applyFill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2857500</xdr:colOff>
      <xdr:row>12</xdr:row>
      <xdr:rowOff>66675</xdr:rowOff>
    </xdr:from>
    <xdr:to>
      <xdr:col>6</xdr:col>
      <xdr:colOff>9525</xdr:colOff>
      <xdr:row>18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286125" y="3676650"/>
          <a:ext cx="4581525" cy="1238250"/>
          <a:chOff x="3224893" y="3956882"/>
          <a:chExt cx="4580872" cy="1263787"/>
        </a:xfrm>
        <a:solidFill>
          <a:srgbClr val="FFFFFF"/>
        </a:solidFill>
      </xdr:grpSpPr>
      <xdr:sp>
        <xdr:nvSpPr>
          <xdr:cNvPr id="2" name="Straight Arrow Connector 38"/>
          <xdr:cNvSpPr>
            <a:spLocks/>
          </xdr:cNvSpPr>
        </xdr:nvSpPr>
        <xdr:spPr>
          <a:xfrm flipV="1">
            <a:off x="3224893" y="3956882"/>
            <a:ext cx="39968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Straight Arrow Connector 32"/>
          <xdr:cNvSpPr>
            <a:spLocks/>
          </xdr:cNvSpPr>
        </xdr:nvSpPr>
        <xdr:spPr>
          <a:xfrm>
            <a:off x="4634656" y="5220669"/>
            <a:ext cx="156207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traight Arrow Connector 35"/>
          <xdr:cNvSpPr>
            <a:spLocks/>
          </xdr:cNvSpPr>
        </xdr:nvSpPr>
        <xdr:spPr>
          <a:xfrm>
            <a:off x="3796357" y="3985949"/>
            <a:ext cx="341847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Straight Arrow Connector 37"/>
          <xdr:cNvSpPr>
            <a:spLocks/>
          </xdr:cNvSpPr>
        </xdr:nvSpPr>
        <xdr:spPr>
          <a:xfrm>
            <a:off x="7348823" y="3985949"/>
            <a:ext cx="44778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Straight Arrow Connector 47"/>
          <xdr:cNvSpPr>
            <a:spLocks/>
          </xdr:cNvSpPr>
        </xdr:nvSpPr>
        <xdr:spPr>
          <a:xfrm flipV="1">
            <a:off x="5510748" y="4034605"/>
            <a:ext cx="9162" cy="95257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Straight Arrow Connector 44"/>
          <xdr:cNvSpPr>
            <a:spLocks/>
          </xdr:cNvSpPr>
        </xdr:nvSpPr>
        <xdr:spPr>
          <a:xfrm>
            <a:off x="3606251" y="4190051"/>
            <a:ext cx="913884" cy="90424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Straight Connector 13"/>
          <xdr:cNvSpPr>
            <a:spLocks/>
          </xdr:cNvSpPr>
        </xdr:nvSpPr>
        <xdr:spPr>
          <a:xfrm flipH="1" flipV="1">
            <a:off x="3644043" y="4044399"/>
            <a:ext cx="1066198" cy="103061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traight Connector 14"/>
          <xdr:cNvSpPr>
            <a:spLocks/>
          </xdr:cNvSpPr>
        </xdr:nvSpPr>
        <xdr:spPr>
          <a:xfrm flipV="1">
            <a:off x="6349048" y="4093055"/>
            <a:ext cx="1047874" cy="98196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traight Connector 15"/>
          <xdr:cNvSpPr>
            <a:spLocks/>
          </xdr:cNvSpPr>
        </xdr:nvSpPr>
        <xdr:spPr>
          <a:xfrm flipH="1" flipV="1">
            <a:off x="4710241" y="5055429"/>
            <a:ext cx="1666292" cy="979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Straight Connector 55"/>
          <xdr:cNvSpPr>
            <a:spLocks/>
          </xdr:cNvSpPr>
        </xdr:nvSpPr>
        <xdr:spPr>
          <a:xfrm>
            <a:off x="3301623" y="4073466"/>
            <a:ext cx="36188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traight Connector 18"/>
          <xdr:cNvSpPr>
            <a:spLocks/>
          </xdr:cNvSpPr>
        </xdr:nvSpPr>
        <xdr:spPr>
          <a:xfrm>
            <a:off x="7386615" y="4102849"/>
            <a:ext cx="41915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="70" zoomScaleNormal="70" zoomScalePageLayoutView="0" workbookViewId="0" topLeftCell="A1">
      <selection activeCell="A1" sqref="A1:J1"/>
    </sheetView>
  </sheetViews>
  <sheetFormatPr defaultColWidth="9.140625" defaultRowHeight="15"/>
  <cols>
    <col min="1" max="1" width="6.421875" style="2" customWidth="1"/>
    <col min="2" max="2" width="66.57421875" style="1" customWidth="1"/>
    <col min="3" max="3" width="12.00390625" style="60" bestFit="1" customWidth="1"/>
    <col min="4" max="4" width="10.57421875" style="60" customWidth="1"/>
    <col min="5" max="5" width="11.00390625" style="60" customWidth="1"/>
    <col min="6" max="6" width="11.28125" style="61" customWidth="1"/>
    <col min="7" max="7" width="10.28125" style="60" bestFit="1" customWidth="1"/>
    <col min="8" max="8" width="12.7109375" style="60" customWidth="1"/>
    <col min="9" max="9" width="20.8515625" style="60" customWidth="1"/>
    <col min="10" max="10" width="15.28125" style="60" bestFit="1" customWidth="1"/>
    <col min="11" max="13" width="9.140625" style="1" customWidth="1"/>
    <col min="14" max="14" width="8.57421875" style="1" customWidth="1"/>
    <col min="15" max="15" width="9.140625" style="1" hidden="1" customWidth="1"/>
    <col min="16" max="16384" width="9.140625" style="1" customWidth="1"/>
  </cols>
  <sheetData>
    <row r="1" spans="1:15" ht="41.25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6"/>
      <c r="L1" s="6"/>
      <c r="M1" s="6"/>
      <c r="N1" s="6"/>
      <c r="O1" s="5"/>
    </row>
    <row r="2" spans="1:15" ht="20.25">
      <c r="A2" s="29"/>
      <c r="B2" s="24"/>
      <c r="C2" s="24"/>
      <c r="D2" s="24"/>
      <c r="E2" s="24"/>
      <c r="F2" s="24"/>
      <c r="G2" s="24"/>
      <c r="H2" s="24"/>
      <c r="I2" s="24"/>
      <c r="J2" s="24"/>
      <c r="K2" s="6"/>
      <c r="L2" s="6"/>
      <c r="M2" s="6"/>
      <c r="N2" s="6"/>
      <c r="O2" s="5"/>
    </row>
    <row r="3" spans="1:14" ht="40.5">
      <c r="A3" s="19" t="s">
        <v>28</v>
      </c>
      <c r="B3" s="18" t="s">
        <v>30</v>
      </c>
      <c r="C3" s="25" t="s">
        <v>27</v>
      </c>
      <c r="K3" s="8"/>
      <c r="L3" s="8"/>
      <c r="M3" s="8"/>
      <c r="N3" s="8"/>
    </row>
    <row r="4" spans="1:14" ht="20.25">
      <c r="A4" s="30">
        <v>1</v>
      </c>
      <c r="B4" s="14" t="s">
        <v>29</v>
      </c>
      <c r="C4" s="28">
        <v>8</v>
      </c>
      <c r="K4" s="8"/>
      <c r="L4" s="8"/>
      <c r="M4" s="8"/>
      <c r="N4" s="8"/>
    </row>
    <row r="5" spans="1:14" ht="20.25">
      <c r="A5" s="30">
        <v>2</v>
      </c>
      <c r="B5" s="14" t="s">
        <v>31</v>
      </c>
      <c r="C5" s="28">
        <v>13</v>
      </c>
      <c r="K5" s="8"/>
      <c r="L5" s="8"/>
      <c r="M5" s="8"/>
      <c r="N5" s="8"/>
    </row>
    <row r="6" spans="1:14" ht="20.25">
      <c r="A6" s="30">
        <v>3</v>
      </c>
      <c r="B6" s="14" t="s">
        <v>32</v>
      </c>
      <c r="C6" s="28">
        <v>3.53</v>
      </c>
      <c r="K6" s="8"/>
      <c r="L6" s="8"/>
      <c r="M6" s="8"/>
      <c r="N6" s="8"/>
    </row>
    <row r="7" spans="1:14" ht="20.25">
      <c r="A7" s="30">
        <v>4</v>
      </c>
      <c r="B7" s="14" t="s">
        <v>24</v>
      </c>
      <c r="C7" s="28">
        <v>2.5</v>
      </c>
      <c r="K7" s="8"/>
      <c r="L7" s="8"/>
      <c r="M7" s="8"/>
      <c r="N7" s="8"/>
    </row>
    <row r="8" spans="1:14" ht="20.25">
      <c r="A8" s="30">
        <v>5</v>
      </c>
      <c r="B8" s="14" t="s">
        <v>33</v>
      </c>
      <c r="C8" s="28">
        <v>1</v>
      </c>
      <c r="K8" s="8"/>
      <c r="L8" s="8"/>
      <c r="M8" s="8"/>
      <c r="N8" s="8"/>
    </row>
    <row r="9" spans="1:15" s="8" customFormat="1" ht="20.25">
      <c r="A9" s="57">
        <v>6</v>
      </c>
      <c r="B9" s="58" t="s">
        <v>52</v>
      </c>
      <c r="C9" s="28">
        <v>100</v>
      </c>
      <c r="D9" s="26"/>
      <c r="E9" s="26"/>
      <c r="F9" s="7"/>
      <c r="G9" s="7"/>
      <c r="H9" s="7"/>
      <c r="I9" s="7"/>
      <c r="J9" s="7"/>
      <c r="K9" s="7"/>
      <c r="L9" s="7"/>
      <c r="M9" s="7"/>
      <c r="N9" s="6"/>
      <c r="O9" s="6"/>
    </row>
    <row r="10" spans="1:15" s="8" customFormat="1" ht="20.25">
      <c r="A10" s="57">
        <v>7</v>
      </c>
      <c r="B10" s="13" t="s">
        <v>5</v>
      </c>
      <c r="C10" s="28">
        <v>0.15</v>
      </c>
      <c r="D10" s="26"/>
      <c r="E10" s="26"/>
      <c r="F10" s="7"/>
      <c r="G10" s="7"/>
      <c r="H10" s="7"/>
      <c r="I10" s="7"/>
      <c r="J10" s="7"/>
      <c r="K10" s="7"/>
      <c r="L10" s="7"/>
      <c r="M10" s="7"/>
      <c r="N10" s="6"/>
      <c r="O10" s="6"/>
    </row>
    <row r="11" spans="1:15" s="8" customFormat="1" ht="20.25">
      <c r="A11" s="31"/>
      <c r="B11" s="26"/>
      <c r="C11" s="26"/>
      <c r="D11" s="26"/>
      <c r="E11" s="26"/>
      <c r="F11" s="7"/>
      <c r="G11" s="7"/>
      <c r="H11" s="7"/>
      <c r="I11" s="7"/>
      <c r="J11" s="7"/>
      <c r="K11" s="7"/>
      <c r="L11" s="7"/>
      <c r="M11" s="7"/>
      <c r="N11" s="6"/>
      <c r="O11" s="6"/>
    </row>
    <row r="12" spans="1:15" s="8" customFormat="1" ht="20.25">
      <c r="A12" s="31"/>
      <c r="B12" s="47">
        <v>1</v>
      </c>
      <c r="C12" s="40">
        <f>C5</f>
        <v>13</v>
      </c>
      <c r="D12" s="26"/>
      <c r="E12" s="26"/>
      <c r="F12" s="62">
        <v>1</v>
      </c>
      <c r="G12" s="7"/>
      <c r="H12" s="7"/>
      <c r="I12" s="7"/>
      <c r="J12" s="7"/>
      <c r="K12" s="7"/>
      <c r="L12" s="7"/>
      <c r="M12" s="7"/>
      <c r="N12" s="6"/>
      <c r="O12" s="6"/>
    </row>
    <row r="13" spans="2:14" ht="15.75">
      <c r="B13" s="43"/>
      <c r="E13" s="63"/>
      <c r="F13" s="44"/>
      <c r="K13" s="8"/>
      <c r="L13" s="8"/>
      <c r="M13" s="8"/>
      <c r="N13" s="8"/>
    </row>
    <row r="14" spans="2:14" ht="15.75">
      <c r="B14" s="27"/>
      <c r="C14" s="63"/>
      <c r="D14" s="63"/>
      <c r="E14" s="63"/>
      <c r="K14" s="8"/>
      <c r="L14" s="8"/>
      <c r="M14" s="8"/>
      <c r="N14" s="8"/>
    </row>
    <row r="15" spans="2:14" ht="15.75">
      <c r="B15" s="27"/>
      <c r="C15" s="63"/>
      <c r="D15" s="63"/>
      <c r="E15" s="63"/>
      <c r="K15" s="8"/>
      <c r="L15" s="8"/>
      <c r="M15" s="8"/>
      <c r="N15" s="8"/>
    </row>
    <row r="16" spans="2:14" ht="15.75">
      <c r="B16" s="27"/>
      <c r="C16" s="39">
        <f>C7</f>
        <v>2.5</v>
      </c>
      <c r="D16" s="63"/>
      <c r="E16" s="63"/>
      <c r="K16" s="8"/>
      <c r="L16" s="8"/>
      <c r="M16" s="8"/>
      <c r="N16" s="8"/>
    </row>
    <row r="17" spans="2:14" ht="15.75">
      <c r="B17" s="46">
        <f>C6</f>
        <v>3.53</v>
      </c>
      <c r="C17" s="63"/>
      <c r="D17" s="63"/>
      <c r="E17" s="63"/>
      <c r="K17" s="8"/>
      <c r="L17" s="8"/>
      <c r="M17" s="8"/>
      <c r="N17" s="8"/>
    </row>
    <row r="18" spans="2:14" ht="15.75">
      <c r="B18" s="27"/>
      <c r="C18" s="63"/>
      <c r="D18" s="63"/>
      <c r="E18" s="63"/>
      <c r="K18" s="8"/>
      <c r="L18" s="8"/>
      <c r="M18" s="8"/>
      <c r="N18" s="8"/>
    </row>
    <row r="19" spans="2:14" ht="15.75">
      <c r="B19" s="27"/>
      <c r="D19" s="63"/>
      <c r="E19" s="63"/>
      <c r="K19" s="8"/>
      <c r="L19" s="8"/>
      <c r="M19" s="8"/>
      <c r="N19" s="8"/>
    </row>
    <row r="20" spans="2:14" ht="15.75">
      <c r="B20" s="27"/>
      <c r="C20" s="39">
        <f>C4</f>
        <v>8</v>
      </c>
      <c r="D20" s="63"/>
      <c r="E20" s="63"/>
      <c r="K20" s="8"/>
      <c r="L20" s="8"/>
      <c r="M20" s="8"/>
      <c r="N20" s="8"/>
    </row>
    <row r="21" spans="3:14" ht="15.75" customHeight="1">
      <c r="C21" s="64" t="s">
        <v>25</v>
      </c>
      <c r="K21" s="8"/>
      <c r="L21" s="8"/>
      <c r="M21" s="8"/>
      <c r="N21" s="8"/>
    </row>
    <row r="22" spans="11:14" ht="15.75">
      <c r="K22" s="8"/>
      <c r="L22" s="8"/>
      <c r="M22" s="8"/>
      <c r="N22" s="8"/>
    </row>
    <row r="23" spans="1:15" s="10" customFormat="1" ht="61.5" customHeight="1" thickBot="1">
      <c r="A23" s="32" t="s">
        <v>20</v>
      </c>
      <c r="B23" s="11" t="s">
        <v>0</v>
      </c>
      <c r="C23" s="21" t="s">
        <v>12</v>
      </c>
      <c r="D23" s="22" t="s">
        <v>16</v>
      </c>
      <c r="E23" s="22" t="s">
        <v>15</v>
      </c>
      <c r="F23" s="22" t="s">
        <v>7</v>
      </c>
      <c r="G23" s="12" t="s">
        <v>21</v>
      </c>
      <c r="H23" s="12" t="s">
        <v>1</v>
      </c>
      <c r="I23" s="12" t="s">
        <v>17</v>
      </c>
      <c r="J23" s="12" t="s">
        <v>6</v>
      </c>
      <c r="K23" s="9"/>
      <c r="L23" s="9"/>
      <c r="M23" s="9"/>
      <c r="N23" s="9"/>
      <c r="O23" s="4"/>
    </row>
    <row r="24" spans="1:15" ht="126" thickBot="1">
      <c r="A24" s="33">
        <v>1</v>
      </c>
      <c r="B24" s="20" t="s">
        <v>18</v>
      </c>
      <c r="C24" s="65">
        <v>1</v>
      </c>
      <c r="D24" s="59">
        <f>C9</f>
        <v>100</v>
      </c>
      <c r="E24" s="65">
        <f>(C4+C5)/2</f>
        <v>10.5</v>
      </c>
      <c r="F24" s="59">
        <f>C7</f>
        <v>2.5</v>
      </c>
      <c r="G24" s="66">
        <f>(D24*E24*F24)</f>
        <v>2625</v>
      </c>
      <c r="H24" s="36" t="s">
        <v>19</v>
      </c>
      <c r="I24" s="36"/>
      <c r="J24" s="67"/>
      <c r="K24" s="3"/>
      <c r="L24" s="3"/>
      <c r="M24" s="3"/>
      <c r="N24" s="3"/>
      <c r="O24" s="3"/>
    </row>
    <row r="25" spans="1:15" ht="24.75" thickBot="1">
      <c r="A25" s="33"/>
      <c r="B25" s="13" t="s">
        <v>5</v>
      </c>
      <c r="C25" s="68">
        <v>1</v>
      </c>
      <c r="D25" s="69">
        <f>C9</f>
        <v>100</v>
      </c>
      <c r="E25" s="70">
        <f>(2*C8+2*C6+C4)</f>
        <v>17.06</v>
      </c>
      <c r="F25" s="69">
        <f>C10</f>
        <v>0.15</v>
      </c>
      <c r="G25" s="71">
        <f>(D25*E25*F25)</f>
        <v>255.89999999999995</v>
      </c>
      <c r="H25" s="67" t="s">
        <v>19</v>
      </c>
      <c r="I25" s="110"/>
      <c r="J25" s="111"/>
      <c r="K25" s="3"/>
      <c r="L25" s="3"/>
      <c r="M25" s="3"/>
      <c r="N25" s="3"/>
      <c r="O25" s="3"/>
    </row>
    <row r="26" spans="1:23" ht="24">
      <c r="A26" s="33"/>
      <c r="B26" s="118" t="s">
        <v>22</v>
      </c>
      <c r="C26" s="119"/>
      <c r="D26" s="120"/>
      <c r="E26" s="120"/>
      <c r="F26" s="121"/>
      <c r="G26" s="67">
        <f>(G24+G25)</f>
        <v>2880.9</v>
      </c>
      <c r="H26" s="67" t="s">
        <v>19</v>
      </c>
      <c r="I26" s="112" t="s">
        <v>45</v>
      </c>
      <c r="J26" s="111"/>
      <c r="K26" s="34"/>
      <c r="L26" s="34"/>
      <c r="M26" s="34"/>
      <c r="N26" s="34"/>
      <c r="O26" s="34"/>
      <c r="P26" s="41"/>
      <c r="Q26" s="41"/>
      <c r="R26" s="41"/>
      <c r="S26" s="41"/>
      <c r="T26" s="41"/>
      <c r="U26" s="41"/>
      <c r="V26" s="41"/>
      <c r="W26" s="41"/>
    </row>
    <row r="27" spans="1:23" ht="24" customHeight="1">
      <c r="A27" s="33"/>
      <c r="B27" s="23"/>
      <c r="C27" s="72"/>
      <c r="D27" s="72"/>
      <c r="E27" s="73" t="s">
        <v>14</v>
      </c>
      <c r="F27" s="74">
        <v>0.5</v>
      </c>
      <c r="G27" s="75">
        <f>(G26*F27)</f>
        <v>1440.45</v>
      </c>
      <c r="H27" s="75" t="s">
        <v>19</v>
      </c>
      <c r="I27" s="75">
        <v>187.3</v>
      </c>
      <c r="J27" s="76">
        <f>(G27*I27)</f>
        <v>269796.28500000003</v>
      </c>
      <c r="K27" s="45"/>
      <c r="L27" s="42"/>
      <c r="M27" s="42"/>
      <c r="N27" s="42"/>
      <c r="O27" s="42">
        <f>(L27*N27)</f>
        <v>0</v>
      </c>
      <c r="P27" s="42"/>
      <c r="Q27" s="42"/>
      <c r="R27" s="42"/>
      <c r="S27" s="42"/>
      <c r="T27" s="42"/>
      <c r="U27" s="42"/>
      <c r="V27" s="42"/>
      <c r="W27" s="41"/>
    </row>
    <row r="28" spans="1:15" ht="101.25">
      <c r="A28" s="33">
        <v>2</v>
      </c>
      <c r="B28" s="13" t="s">
        <v>8</v>
      </c>
      <c r="C28" s="50"/>
      <c r="D28" s="55"/>
      <c r="E28" s="55"/>
      <c r="F28" s="54"/>
      <c r="G28" s="55"/>
      <c r="H28" s="55"/>
      <c r="I28" s="55"/>
      <c r="J28" s="77"/>
      <c r="K28" s="3"/>
      <c r="L28" s="3"/>
      <c r="M28" s="3"/>
      <c r="N28" s="3"/>
      <c r="O28" s="3"/>
    </row>
    <row r="29" spans="1:15" ht="24">
      <c r="A29" s="33"/>
      <c r="B29" s="20"/>
      <c r="C29" s="78"/>
      <c r="D29" s="78"/>
      <c r="E29" s="79" t="s">
        <v>14</v>
      </c>
      <c r="F29" s="80">
        <v>0.5</v>
      </c>
      <c r="G29" s="67">
        <f>(G26*F29)</f>
        <v>1440.45</v>
      </c>
      <c r="H29" s="67" t="s">
        <v>19</v>
      </c>
      <c r="I29" s="67">
        <v>592.9</v>
      </c>
      <c r="J29" s="81">
        <f aca="true" t="shared" si="0" ref="J29:J40">(G29*I29)</f>
        <v>854042.805</v>
      </c>
      <c r="K29" s="3"/>
      <c r="L29" s="3"/>
      <c r="M29" s="3"/>
      <c r="N29" s="3"/>
      <c r="O29" s="3"/>
    </row>
    <row r="30" spans="1:15" ht="81">
      <c r="A30" s="33">
        <v>3</v>
      </c>
      <c r="B30" s="37" t="s">
        <v>51</v>
      </c>
      <c r="C30" s="78"/>
      <c r="D30" s="82"/>
      <c r="E30" s="82"/>
      <c r="F30" s="48">
        <v>0.4</v>
      </c>
      <c r="G30" s="83">
        <f>G26*F30</f>
        <v>1152.3600000000001</v>
      </c>
      <c r="H30" s="83" t="s">
        <v>49</v>
      </c>
      <c r="I30" s="83">
        <v>89.75</v>
      </c>
      <c r="J30" s="76">
        <f t="shared" si="0"/>
        <v>103424.31000000001</v>
      </c>
      <c r="K30" s="3"/>
      <c r="L30" s="3"/>
      <c r="M30" s="3"/>
      <c r="N30" s="3"/>
      <c r="O30" s="3"/>
    </row>
    <row r="31" spans="1:15" ht="41.25" thickBot="1">
      <c r="A31" s="33">
        <v>4</v>
      </c>
      <c r="B31" s="13" t="s">
        <v>11</v>
      </c>
      <c r="C31" s="84"/>
      <c r="D31" s="85"/>
      <c r="E31" s="85"/>
      <c r="F31" s="86"/>
      <c r="G31" s="55"/>
      <c r="H31" s="55"/>
      <c r="I31" s="55"/>
      <c r="J31" s="87"/>
      <c r="K31" s="3"/>
      <c r="L31" s="3"/>
      <c r="M31" s="3"/>
      <c r="N31" s="3"/>
      <c r="O31" s="3"/>
    </row>
    <row r="32" spans="1:15" ht="24.75" thickBot="1">
      <c r="A32" s="33"/>
      <c r="B32" s="15" t="s">
        <v>9</v>
      </c>
      <c r="C32" s="88"/>
      <c r="D32" s="89">
        <f>C9</f>
        <v>100</v>
      </c>
      <c r="E32" s="70">
        <f>(C4+(2*C8))</f>
        <v>10</v>
      </c>
      <c r="F32" s="69">
        <f>C10</f>
        <v>0.15</v>
      </c>
      <c r="G32" s="90">
        <f>(D32*E32*F32)</f>
        <v>150</v>
      </c>
      <c r="H32" s="91" t="s">
        <v>19</v>
      </c>
      <c r="I32" s="91">
        <v>535.55</v>
      </c>
      <c r="J32" s="81">
        <f t="shared" si="0"/>
        <v>80332.5</v>
      </c>
      <c r="K32" s="3"/>
      <c r="L32" s="3"/>
      <c r="M32" s="3"/>
      <c r="N32" s="3"/>
      <c r="O32" s="3"/>
    </row>
    <row r="33" spans="1:15" ht="24.75" thickBot="1">
      <c r="A33" s="33"/>
      <c r="B33" s="15" t="s">
        <v>2</v>
      </c>
      <c r="C33" s="88"/>
      <c r="D33" s="89">
        <f>C9</f>
        <v>100</v>
      </c>
      <c r="E33" s="70">
        <f>(2*C6)</f>
        <v>7.06</v>
      </c>
      <c r="F33" s="69">
        <f>C10</f>
        <v>0.15</v>
      </c>
      <c r="G33" s="56">
        <f>(D33*E33*F33)</f>
        <v>105.89999999999999</v>
      </c>
      <c r="H33" s="67" t="s">
        <v>19</v>
      </c>
      <c r="I33" s="67">
        <v>693.95</v>
      </c>
      <c r="J33" s="92">
        <f t="shared" si="0"/>
        <v>73489.305</v>
      </c>
      <c r="K33" s="3"/>
      <c r="L33" s="3"/>
      <c r="M33" s="3"/>
      <c r="N33" s="3"/>
      <c r="O33" s="3"/>
    </row>
    <row r="34" spans="1:15" ht="81.75" thickBot="1">
      <c r="A34" s="33">
        <v>5</v>
      </c>
      <c r="B34" s="13" t="s">
        <v>46</v>
      </c>
      <c r="C34" s="88"/>
      <c r="D34" s="89">
        <f>C9</f>
        <v>100</v>
      </c>
      <c r="E34" s="70">
        <f>(C4+2*C8)</f>
        <v>10</v>
      </c>
      <c r="F34" s="93">
        <v>0.1</v>
      </c>
      <c r="G34" s="56">
        <f>(D34*E34*F34)</f>
        <v>100</v>
      </c>
      <c r="H34" s="67" t="s">
        <v>42</v>
      </c>
      <c r="I34" s="67">
        <v>5391.5</v>
      </c>
      <c r="J34" s="92">
        <f t="shared" si="0"/>
        <v>539150</v>
      </c>
      <c r="K34" s="3"/>
      <c r="L34" s="3"/>
      <c r="M34" s="3"/>
      <c r="N34" s="3"/>
      <c r="O34" s="3"/>
    </row>
    <row r="35" spans="1:15" ht="24.75" thickBot="1">
      <c r="A35" s="33"/>
      <c r="B35" s="13" t="s">
        <v>34</v>
      </c>
      <c r="C35" s="88"/>
      <c r="D35" s="89">
        <f>C9</f>
        <v>100</v>
      </c>
      <c r="E35" s="70">
        <f>(2*C6)</f>
        <v>7.06</v>
      </c>
      <c r="F35" s="93">
        <v>0.1</v>
      </c>
      <c r="G35" s="56">
        <f>(D35*E35*F35)</f>
        <v>70.60000000000001</v>
      </c>
      <c r="H35" s="67" t="s">
        <v>42</v>
      </c>
      <c r="I35" s="67">
        <v>5735.6</v>
      </c>
      <c r="J35" s="92">
        <f t="shared" si="0"/>
        <v>404933.3600000001</v>
      </c>
      <c r="K35" s="3"/>
      <c r="L35" s="3"/>
      <c r="M35" s="3"/>
      <c r="N35" s="3"/>
      <c r="O35" s="3"/>
    </row>
    <row r="36" spans="1:15" ht="41.25" thickBot="1">
      <c r="A36" s="33">
        <v>6</v>
      </c>
      <c r="B36" s="13" t="s">
        <v>35</v>
      </c>
      <c r="C36" s="88"/>
      <c r="D36" s="89">
        <f>C9</f>
        <v>100</v>
      </c>
      <c r="E36" s="70">
        <f>(C4+2*C8)</f>
        <v>10</v>
      </c>
      <c r="F36" s="94"/>
      <c r="G36" s="56">
        <f>(D36*E36)</f>
        <v>1000</v>
      </c>
      <c r="H36" s="67" t="s">
        <v>40</v>
      </c>
      <c r="I36" s="67">
        <v>20.15</v>
      </c>
      <c r="J36" s="92">
        <f t="shared" si="0"/>
        <v>20150</v>
      </c>
      <c r="K36" s="3"/>
      <c r="L36" s="3"/>
      <c r="M36" s="3"/>
      <c r="N36" s="3"/>
      <c r="O36" s="3"/>
    </row>
    <row r="37" spans="1:15" ht="24.75" thickBot="1">
      <c r="A37" s="33"/>
      <c r="B37" s="13" t="s">
        <v>36</v>
      </c>
      <c r="C37" s="88"/>
      <c r="D37" s="89">
        <f>C9</f>
        <v>100</v>
      </c>
      <c r="E37" s="70">
        <f>(2*C6)</f>
        <v>7.06</v>
      </c>
      <c r="F37" s="95"/>
      <c r="G37" s="56">
        <f>(D37*E37)</f>
        <v>706</v>
      </c>
      <c r="H37" s="67" t="s">
        <v>43</v>
      </c>
      <c r="I37" s="67">
        <v>62.85</v>
      </c>
      <c r="J37" s="92">
        <f t="shared" si="0"/>
        <v>44372.1</v>
      </c>
      <c r="K37" s="3"/>
      <c r="L37" s="3"/>
      <c r="M37" s="3"/>
      <c r="N37" s="3"/>
      <c r="O37" s="3"/>
    </row>
    <row r="38" spans="1:15" ht="40.5">
      <c r="A38" s="33">
        <v>7</v>
      </c>
      <c r="B38" s="13" t="s">
        <v>37</v>
      </c>
      <c r="C38" s="88"/>
      <c r="D38" s="96"/>
      <c r="E38" s="96"/>
      <c r="F38" s="97"/>
      <c r="G38" s="56">
        <f>G34</f>
        <v>100</v>
      </c>
      <c r="H38" s="67" t="s">
        <v>42</v>
      </c>
      <c r="I38" s="67">
        <v>365.7</v>
      </c>
      <c r="J38" s="92">
        <f t="shared" si="0"/>
        <v>36570</v>
      </c>
      <c r="K38" s="3"/>
      <c r="L38" s="3"/>
      <c r="M38" s="3"/>
      <c r="N38" s="3"/>
      <c r="O38" s="3"/>
    </row>
    <row r="39" spans="1:15" ht="40.5">
      <c r="A39" s="33"/>
      <c r="B39" s="13" t="s">
        <v>38</v>
      </c>
      <c r="C39" s="88"/>
      <c r="D39" s="98"/>
      <c r="E39" s="99"/>
      <c r="F39" s="100"/>
      <c r="G39" s="55">
        <f>G35</f>
        <v>70.60000000000001</v>
      </c>
      <c r="H39" s="56" t="s">
        <v>42</v>
      </c>
      <c r="I39" s="67">
        <v>410.65</v>
      </c>
      <c r="J39" s="92">
        <f t="shared" si="0"/>
        <v>28991.890000000003</v>
      </c>
      <c r="K39" s="3"/>
      <c r="L39" s="3"/>
      <c r="M39" s="3"/>
      <c r="N39" s="3"/>
      <c r="O39" s="3"/>
    </row>
    <row r="40" spans="1:15" ht="40.5">
      <c r="A40" s="33"/>
      <c r="B40" s="13" t="s">
        <v>47</v>
      </c>
      <c r="C40" s="88"/>
      <c r="D40" s="98"/>
      <c r="E40" s="98"/>
      <c r="F40" s="97"/>
      <c r="G40" s="90">
        <f>G37</f>
        <v>706</v>
      </c>
      <c r="H40" s="67" t="s">
        <v>43</v>
      </c>
      <c r="I40" s="67">
        <v>4.75</v>
      </c>
      <c r="J40" s="92">
        <f t="shared" si="0"/>
        <v>3353.5</v>
      </c>
      <c r="K40" s="3"/>
      <c r="L40" s="3"/>
      <c r="M40" s="3"/>
      <c r="N40" s="3"/>
      <c r="O40" s="3"/>
    </row>
    <row r="41" spans="1:15" ht="40.5">
      <c r="A41" s="33">
        <v>8</v>
      </c>
      <c r="B41" s="13" t="s">
        <v>39</v>
      </c>
      <c r="C41" s="88"/>
      <c r="D41" s="99"/>
      <c r="E41" s="99"/>
      <c r="F41" s="101">
        <v>0.85</v>
      </c>
      <c r="G41" s="56">
        <f>(F41*(G32+G33))</f>
        <v>217.515</v>
      </c>
      <c r="H41" s="67" t="s">
        <v>42</v>
      </c>
      <c r="I41" s="67">
        <v>700</v>
      </c>
      <c r="J41" s="76">
        <f>(G41*I41)</f>
        <v>152260.5</v>
      </c>
      <c r="K41" s="3"/>
      <c r="L41" s="3"/>
      <c r="M41" s="3"/>
      <c r="N41" s="3"/>
      <c r="O41" s="3"/>
    </row>
    <row r="42" spans="1:15" ht="40.5">
      <c r="A42" s="33">
        <v>9</v>
      </c>
      <c r="B42" s="17" t="s">
        <v>10</v>
      </c>
      <c r="C42" s="54"/>
      <c r="D42" s="53"/>
      <c r="E42" s="53"/>
      <c r="F42" s="124"/>
      <c r="G42" s="125"/>
      <c r="H42" s="125"/>
      <c r="I42" s="125"/>
      <c r="J42" s="126"/>
      <c r="K42" s="3"/>
      <c r="L42" s="3"/>
      <c r="M42" s="3"/>
      <c r="N42" s="3"/>
      <c r="O42" s="3"/>
    </row>
    <row r="43" spans="1:15" ht="24">
      <c r="A43" s="33"/>
      <c r="B43" s="14" t="s">
        <v>48</v>
      </c>
      <c r="C43" s="113"/>
      <c r="D43" s="123"/>
      <c r="E43" s="123"/>
      <c r="F43" s="114"/>
      <c r="G43" s="67">
        <f>G41</f>
        <v>217.515</v>
      </c>
      <c r="H43" s="67" t="s">
        <v>26</v>
      </c>
      <c r="I43" s="67">
        <v>741.91</v>
      </c>
      <c r="J43" s="76">
        <f>(G43*I43)</f>
        <v>161376.55365</v>
      </c>
      <c r="K43" s="3"/>
      <c r="L43" s="3"/>
      <c r="M43" s="3"/>
      <c r="N43" s="3"/>
      <c r="O43" s="3"/>
    </row>
    <row r="44" spans="1:15" ht="21" thickBot="1">
      <c r="A44" s="33"/>
      <c r="B44" s="14" t="s">
        <v>41</v>
      </c>
      <c r="C44" s="110"/>
      <c r="D44" s="111"/>
      <c r="E44" s="102" t="s">
        <v>3</v>
      </c>
      <c r="F44" s="103" t="s">
        <v>4</v>
      </c>
      <c r="G44" s="110"/>
      <c r="H44" s="127"/>
      <c r="I44" s="127"/>
      <c r="J44" s="111"/>
      <c r="K44" s="3"/>
      <c r="L44" s="3"/>
      <c r="M44" s="3"/>
      <c r="N44" s="3"/>
      <c r="O44" s="3"/>
    </row>
    <row r="45" spans="1:15" ht="24.75" thickBot="1">
      <c r="A45" s="33"/>
      <c r="B45" s="14"/>
      <c r="C45" s="110"/>
      <c r="D45" s="117"/>
      <c r="E45" s="70">
        <f>(G34+G35)*0.47</f>
        <v>80.182</v>
      </c>
      <c r="F45" s="69">
        <f>(G34+G35)*0.94</f>
        <v>160.364</v>
      </c>
      <c r="G45" s="56">
        <f>(F45+E45)</f>
        <v>240.546</v>
      </c>
      <c r="H45" s="67" t="s">
        <v>42</v>
      </c>
      <c r="I45" s="67">
        <v>630.74</v>
      </c>
      <c r="J45" s="76">
        <f>(I45*G45)</f>
        <v>151721.98404</v>
      </c>
      <c r="K45" s="3"/>
      <c r="L45" s="3"/>
      <c r="M45" s="3"/>
      <c r="N45" s="3"/>
      <c r="O45" s="3"/>
    </row>
    <row r="46" spans="1:10" ht="40.5">
      <c r="A46" s="33">
        <v>10</v>
      </c>
      <c r="B46" s="38" t="s">
        <v>50</v>
      </c>
      <c r="C46" s="113"/>
      <c r="D46" s="114"/>
      <c r="E46" s="91" t="s">
        <v>14</v>
      </c>
      <c r="F46" s="104">
        <v>0.9</v>
      </c>
      <c r="G46" s="67">
        <f>G26*F46</f>
        <v>2592.81</v>
      </c>
      <c r="H46" s="105" t="s">
        <v>44</v>
      </c>
      <c r="I46" s="67">
        <v>184.3</v>
      </c>
      <c r="J46" s="76">
        <f>G46*I46</f>
        <v>477854.88300000003</v>
      </c>
    </row>
    <row r="47" spans="2:10" ht="20.25">
      <c r="B47" s="16"/>
      <c r="C47" s="113"/>
      <c r="D47" s="123"/>
      <c r="E47" s="123"/>
      <c r="F47" s="123"/>
      <c r="G47" s="123"/>
      <c r="H47" s="114"/>
      <c r="I47" s="106" t="s">
        <v>13</v>
      </c>
      <c r="J47" s="76">
        <f>SUM(J24:J46)</f>
        <v>3401819.9756900007</v>
      </c>
    </row>
    <row r="48" spans="2:10" ht="20.25">
      <c r="B48" s="35"/>
      <c r="C48" s="51"/>
      <c r="D48" s="107" t="s">
        <v>23</v>
      </c>
      <c r="E48" s="52"/>
      <c r="F48" s="108"/>
      <c r="G48" s="49"/>
      <c r="H48" s="49"/>
      <c r="I48" s="52"/>
      <c r="J48" s="87">
        <f>J47</f>
        <v>3401819.9756900007</v>
      </c>
    </row>
    <row r="49" spans="2:10" ht="20.25">
      <c r="B49" s="115" t="s">
        <v>53</v>
      </c>
      <c r="C49" s="115"/>
      <c r="D49" s="115"/>
      <c r="E49" s="115"/>
      <c r="F49" s="115"/>
      <c r="G49" s="115"/>
      <c r="H49" s="115"/>
      <c r="I49" s="116"/>
      <c r="J49" s="109">
        <v>34018</v>
      </c>
    </row>
  </sheetData>
  <sheetProtection/>
  <mergeCells count="12">
    <mergeCell ref="A1:J1"/>
    <mergeCell ref="C47:H47"/>
    <mergeCell ref="C43:F43"/>
    <mergeCell ref="F42:J42"/>
    <mergeCell ref="G44:J44"/>
    <mergeCell ref="I25:J25"/>
    <mergeCell ref="I26:J26"/>
    <mergeCell ref="C46:D46"/>
    <mergeCell ref="B49:I49"/>
    <mergeCell ref="C44:D44"/>
    <mergeCell ref="C45:D45"/>
    <mergeCell ref="B26:F2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ceifcj</dc:creator>
  <cp:keywords/>
  <dc:description/>
  <cp:lastModifiedBy>user</cp:lastModifiedBy>
  <cp:lastPrinted>2023-06-01T06:41:56Z</cp:lastPrinted>
  <dcterms:created xsi:type="dcterms:W3CDTF">2023-05-27T09:02:07Z</dcterms:created>
  <dcterms:modified xsi:type="dcterms:W3CDTF">2023-06-05T05:42:58Z</dcterms:modified>
  <cp:category/>
  <cp:version/>
  <cp:contentType/>
  <cp:contentStatus/>
</cp:coreProperties>
</file>